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higuchi-hir\Desktop\"/>
    </mc:Choice>
  </mc:AlternateContent>
  <xr:revisionPtr revIDLastSave="0" documentId="8_{7A0828B3-973D-481F-84EB-B26CB9398059}" xr6:coauthVersionLast="47" xr6:coauthVersionMax="47" xr10:uidLastSave="{00000000-0000-0000-0000-000000000000}"/>
  <bookViews>
    <workbookView xWindow="-120" yWindow="-120" windowWidth="29040" windowHeight="15840" tabRatio="699" xr2:uid="{00000000-000D-0000-FFFF-FFFF00000000}"/>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31" l="1"/>
  <c r="F90" i="31"/>
  <c r="D90" i="31"/>
  <c r="E43" i="31"/>
  <c r="E47" i="31"/>
  <c r="T54" i="31"/>
  <c r="L63" i="31"/>
  <c r="U27" i="31"/>
  <c r="U28" i="31"/>
  <c r="U29" i="31"/>
  <c r="X23" i="31"/>
  <c r="Z23" i="31"/>
  <c r="U35" i="31"/>
  <c r="U34" i="31"/>
  <c r="U33" i="31"/>
  <c r="U32" i="31"/>
  <c r="U31" i="31"/>
  <c r="U26" i="31"/>
  <c r="U25" i="31"/>
  <c r="U24" i="31"/>
  <c r="U23" i="31"/>
  <c r="U22" i="31"/>
  <c r="U30" i="31"/>
  <c r="K65" i="31"/>
  <c r="K71" i="31" s="1"/>
  <c r="K73" i="31" s="1"/>
  <c r="K75" i="31" s="1"/>
  <c r="D38" i="31"/>
  <c r="F86" i="31"/>
  <c r="E71" i="31"/>
  <c r="E73" i="31"/>
  <c r="G86" i="31"/>
  <c r="E61" i="31"/>
  <c r="B71" i="31"/>
  <c r="F71" i="31"/>
  <c r="Y23" i="31"/>
  <c r="U21" i="31"/>
  <c r="F65" i="31"/>
  <c r="L71" i="31"/>
  <c r="L65" i="31"/>
  <c r="B63" i="31"/>
  <c r="B67" i="31"/>
  <c r="B65" i="31"/>
  <c r="B73" i="31"/>
  <c r="B69" i="31"/>
  <c r="K79" i="31" l="1"/>
  <c r="K81" i="31" s="1"/>
  <c r="D79" i="31"/>
  <c r="D81" i="31" s="1"/>
</calcChain>
</file>

<file path=xl/sharedStrings.xml><?xml version="1.0" encoding="utf-8"?>
<sst xmlns="http://schemas.openxmlformats.org/spreadsheetml/2006/main" count="172" uniqueCount="146">
  <si>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</si>
  <si>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</si>
  <si>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</si>
  <si>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</si>
  <si>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</si>
  <si>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</si>
  <si>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</si>
  <si>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</si>
  <si>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</si>
  <si>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</si>
  <si>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100-8975</t>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</si>
  <si>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</si>
  <si>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</si>
  <si>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</si>
  <si>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例）ABC電気製
アドバンストCIS太陽電池シリーズ10kWモデル</t>
    <rPh sb="0" eb="1">
      <t>レイ</t>
    </rPh>
    <rPh sb="5" eb="7">
      <t>デンキ</t>
    </rPh>
    <rPh sb="7" eb="8">
      <t>セイ</t>
    </rPh>
    <rPh sb="18" eb="20">
      <t>タイヨウ</t>
    </rPh>
    <rPh sb="20" eb="22">
      <t>デンチ</t>
    </rPh>
    <phoneticPr fontId="1"/>
  </si>
  <si>
    <t>例）設置地域の日射量（NEDO日射量データベースより）と機器効率（ABC電気社の製品カタログ）より推計。</t>
    <rPh sb="0" eb="1">
      <t>レイ</t>
    </rPh>
    <rPh sb="2" eb="4">
      <t>セッチ</t>
    </rPh>
    <rPh sb="4" eb="6">
      <t>チイキ</t>
    </rPh>
    <rPh sb="7" eb="9">
      <t>ニッシャ</t>
    </rPh>
    <rPh sb="9" eb="10">
      <t>リョウ</t>
    </rPh>
    <rPh sb="15" eb="17">
      <t>ニッシャ</t>
    </rPh>
    <rPh sb="17" eb="18">
      <t>リョウ</t>
    </rPh>
    <rPh sb="28" eb="30">
      <t>キキ</t>
    </rPh>
    <rPh sb="30" eb="32">
      <t>コウリツ</t>
    </rPh>
    <rPh sb="36" eb="38">
      <t>デンキ</t>
    </rPh>
    <rPh sb="38" eb="39">
      <t>シャ</t>
    </rPh>
    <rPh sb="40" eb="42">
      <t>セイヒン</t>
    </rPh>
    <rPh sb="49" eb="51">
      <t>スイケイ</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</si>
  <si>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</si>
  <si>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</si>
  <si>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</si>
  <si>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</si>
  <si>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</si>
  <si>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</si>
  <si>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</si>
  <si>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</si>
  <si>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</si>
  <si>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</si>
  <si>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</si>
  <si>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</si>
  <si>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</si>
  <si>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</si>
  <si>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</si>
  <si>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</si>
  <si>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</si>
  <si>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</si>
  <si>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</si>
  <si>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</si>
  <si>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</si>
  <si>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</si>
  <si>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</si>
  <si>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</si>
  <si>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</si>
  <si>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</si>
  <si>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</si>
  <si>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</si>
  <si>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</si>
  <si>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</si>
  <si>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</si>
  <si>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</si>
  <si>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</si>
  <si>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</si>
  <si>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</si>
  <si>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</si>
  <si>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</si>
  <si>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</si>
  <si>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</si>
  <si>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</si>
  <si>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</si>
  <si>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</si>
  <si>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</si>
  <si>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</si>
  <si>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</si>
  <si>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</si>
  <si>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</si>
  <si>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</si>
  <si>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</si>
  <si>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</si>
  <si>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</si>
  <si>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</si>
  <si>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</si>
  <si>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</si>
  <si>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</si>
  <si>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</si>
  <si>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</si>
  <si>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</si>
  <si>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</si>
  <si>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</si>
  <si>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</si>
  <si>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</si>
  <si>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</si>
  <si>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</si>
  <si>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</si>
  <si>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</si>
  <si>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</si>
  <si>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</si>
  <si>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</si>
  <si>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</si>
  <si>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</si>
  <si>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</si>
  <si>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</si>
  <si>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</si>
  <si>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</si>
  <si>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</si>
  <si>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</si>
  <si>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</si>
  <si>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</si>
  <si>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</si>
  <si>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</si>
  <si>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</si>
  <si>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</si>
  <si>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</si>
  <si>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</si>
  <si>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</si>
  <si>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</si>
  <si>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</si>
  <si>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</si>
  <si>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</si>
  <si>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</si>
  <si>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</si>
  <si>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</si>
  <si>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</si>
  <si>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</si>
  <si>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</si>
  <si>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</si>
  <si>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</si>
  <si>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</si>
  <si>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</si>
  <si>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</si>
  <si>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</si>
  <si>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</si>
  <si>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</si>
  <si>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</si>
  <si>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</si>
  <si>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</si>
  <si>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</si>
  <si>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</si>
  <si>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</si>
  <si>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</si>
  <si>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</si>
  <si>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</si>
  <si>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</si>
  <si>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</si>
  <si>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</si>
  <si>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</si>
  <si>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</si>
  <si>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</si>
  <si>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</si>
  <si>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</si>
  <si>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</si>
  <si>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</si>
  <si>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</si>
  <si>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「電力の排出係数」の事務局確認欄を追記</t>
    <rPh sb="10" eb="16">
      <t>ジムキョクカクニンラン</t>
    </rPh>
    <rPh sb="17" eb="19">
      <t>ツイキ</t>
    </rPh>
    <phoneticPr fontId="6"/>
  </si>
  <si>
    <t>都市ガスの排出係数の更新</t>
    <rPh sb="10" eb="12">
      <t>コウシン</t>
    </rPh>
    <phoneticPr fontId="6"/>
  </si>
  <si>
    <t>R54</t>
    <phoneticPr fontId="6"/>
  </si>
  <si>
    <t>D88、E45</t>
    <phoneticPr fontId="6"/>
  </si>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</sst>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5">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0" fillId="4" borderId="1" xfId="0" applyFill="1" applyBorder="1" applyAlignment="1"/>
    <xf numFmtId="14" fontId="0" fillId="4" borderId="1" xfId="0" applyNumberFormat="1" applyFill="1" applyBorder="1" applyAlignment="1"/>
    <xf numFmtId="0" fontId="0" fillId="4" borderId="1" xfId="0" applyFill="1" applyBorder="1" applyAlignment="1">
      <alignment horizontal="center"/>
    </xf>
    <xf numFmtId="0" fontId="0" fillId="4" borderId="1" xfId="0" applyFill="1" applyBorder="1" applyAlignment="1">
      <alignment wrapText="1"/>
    </xf>
    <xf numFmtId="0" fontId="10" fillId="6" borderId="49" xfId="0" applyFont="1" applyFill="1" applyBorder="1" applyAlignment="1">
      <alignment horizontal="center" vertical="center" wrapText="1"/>
    </xf>
    <xf numFmtId="0" fontId="10" fillId="6" borderId="0" xfId="0" applyFont="1" applyFill="1" applyAlignment="1">
      <alignment horizontal="center" vertical="center" wrapText="1"/>
    </xf>
    <xf numFmtId="0" fontId="10" fillId="6" borderId="32" xfId="0" applyFont="1" applyFill="1" applyBorder="1" applyAlignment="1">
      <alignment horizontal="center" vertical="center" wrapText="1"/>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10" fillId="6" borderId="0" xfId="0" applyFont="1" applyFill="1" applyAlignment="1">
      <alignment horizontal="center" vertical="center"/>
    </xf>
    <xf numFmtId="0" fontId="10" fillId="6" borderId="32" xfId="0" applyFont="1" applyFill="1" applyBorder="1" applyAlignment="1">
      <alignment horizontal="center" vertical="center"/>
    </xf>
    <xf numFmtId="0" fontId="0" fillId="4" borderId="25"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10" fillId="6" borderId="17"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10" fillId="6"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2" borderId="16" xfId="0" applyFill="1" applyBorder="1" applyAlignment="1">
      <alignment horizontal="center" vertical="center" wrapText="1"/>
    </xf>
    <xf numFmtId="0" fontId="10" fillId="6" borderId="10"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2" borderId="16" xfId="0" applyFill="1" applyBorder="1" applyAlignment="1">
      <alignment horizontal="center" vertical="center"/>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14" fillId="2" borderId="40" xfId="0" applyFont="1" applyFill="1" applyBorder="1" applyAlignment="1">
      <alignment horizontal="left" vertical="top"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24" xfId="0" applyFill="1" applyBorder="1" applyAlignment="1" applyProtection="1">
      <alignment horizontal="left" vertical="center"/>
      <protection locked="0"/>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10" fillId="7" borderId="0" xfId="0" applyFont="1" applyFill="1" applyAlignment="1">
      <alignment horizontal="center" vertical="center"/>
    </xf>
    <xf numFmtId="0" fontId="0" fillId="2" borderId="17" xfId="0" applyFill="1" applyBorder="1" applyAlignment="1">
      <alignment horizontal="center" vertical="center"/>
    </xf>
    <xf numFmtId="0" fontId="0" fillId="2" borderId="10" xfId="0" applyFill="1" applyBorder="1" applyAlignment="1">
      <alignment horizontal="center" vertical="center"/>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10" fillId="6" borderId="43" xfId="0" applyFont="1" applyFill="1" applyBorder="1" applyAlignment="1">
      <alignment horizontal="center" vertical="center"/>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0" fillId="2" borderId="5" xfId="0" applyFill="1" applyBorder="1" applyAlignment="1">
      <alignment horizontal="center" vertical="center"/>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177" fontId="15" fillId="0" borderId="5"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177" fontId="15" fillId="0" borderId="17" xfId="0" applyNumberFormat="1" applyFont="1" applyBorder="1" applyAlignment="1">
      <alignment horizontal="center" vertical="center" shrinkToFit="1"/>
    </xf>
    <xf numFmtId="176" fontId="15" fillId="0" borderId="17" xfId="0" applyNumberFormat="1" applyFont="1" applyBorder="1" applyAlignment="1">
      <alignment horizontal="center" vertical="center" shrinkToFi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0" fontId="10" fillId="6" borderId="16"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EDDF1E8F-EEF1-990E-FB50-723E0B6E3524}"/>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BDE3A38A-2C81-7E9B-B969-EE36CB3BD8E5}"/>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F95207F3-B3E1-083D-6CD7-43EEB655DB85}"/>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40FD2868-382B-C497-29F0-3E32C27D0A3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846B0208-F6B0-0A6A-AF38-5E9E4B7ACCDA}"/>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02C46595-5EB7-64AB-B51D-4C34A1ACDFFF}"/>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E7CBE163-5ECC-0418-BD20-09AE8E8BCCC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D4E5D930-A927-60EB-82F6-71BBA66F0031}"/>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971049E2-1F38-715D-E3FD-CAAC7406E696}"/>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925DBAE4-3440-8657-FB40-2D2B2D0823EE}"/>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D94DE60E-7616-5B72-A77E-A9F224499AB4}"/>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2900A8A-7068-EA96-D4D8-D7379B1146D9}"/>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FBEF6CFA-56A3-45E4-5748-1538D347BE23}"/>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52437F8B-FCEF-1D89-AF5E-3EB8530B6293}"/>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4"/>
  <sheetViews>
    <sheetView tabSelected="1" view="pageBreakPreview" zoomScale="70" zoomScaleNormal="70" zoomScaleSheetLayoutView="70" workbookViewId="0">
      <selection activeCell="D9" sqref="D9:M9"/>
    </sheetView>
  </sheetViews>
  <sheetFormatPr defaultRowHeight="13.5" x14ac:dyDescent="0.15"/>
  <cols>
    <col min="1" max="1" width="2.25" customWidth="1"/>
    <col min="2" max="2" width="16.5" customWidth="1"/>
    <col min="3" max="3" width="18.875" customWidth="1"/>
    <col min="4" max="4" width="18.25" customWidth="1"/>
    <col min="5" max="5" width="13.625" customWidth="1"/>
    <col min="6" max="6" width="13.375" customWidth="1"/>
    <col min="7" max="7" width="12.875" customWidth="1"/>
    <col min="8" max="8" width="13.25" customWidth="1"/>
    <col min="9" max="9" width="13.375" customWidth="1"/>
    <col min="10" max="13" width="11" customWidth="1"/>
    <col min="14" max="14" width="1.875" customWidth="1"/>
  </cols>
  <sheetData>
    <row r="2" spans="2:13" ht="19.899999999999999" customHeight="1" x14ac:dyDescent="0.15">
      <c r="B2" s="151" t="s">
        <v>144</v>
      </c>
      <c r="C2" s="151"/>
      <c r="D2" s="151"/>
      <c r="E2" s="151"/>
      <c r="F2" s="151"/>
      <c r="G2" s="151"/>
      <c r="H2" s="151"/>
      <c r="I2" s="151"/>
      <c r="J2" s="151"/>
      <c r="K2" s="151"/>
      <c r="L2" s="151"/>
      <c r="M2" s="151"/>
    </row>
    <row r="3" spans="2:13" ht="4.1500000000000004" customHeight="1" x14ac:dyDescent="0.15">
      <c r="B3" s="2"/>
      <c r="C3" s="2"/>
      <c r="D3" s="2"/>
      <c r="E3" s="2"/>
      <c r="F3" s="2"/>
      <c r="G3" s="2"/>
      <c r="H3" s="2"/>
      <c r="I3" s="2"/>
      <c r="J3" s="2"/>
      <c r="K3" s="2"/>
      <c r="L3" s="2"/>
      <c r="M3" s="2"/>
    </row>
    <row r="4" spans="2:13" ht="27.6" customHeight="1" x14ac:dyDescent="0.15">
      <c r="B4" s="152" t="s">
        <v>87</v>
      </c>
      <c r="C4" s="152"/>
      <c r="D4" s="152"/>
      <c r="E4" s="152"/>
      <c r="F4" s="152"/>
      <c r="G4" s="152"/>
      <c r="H4" s="152"/>
      <c r="I4" s="152"/>
      <c r="J4" s="152"/>
      <c r="K4" s="152"/>
      <c r="L4" s="152"/>
      <c r="M4" s="152"/>
    </row>
    <row r="5" spans="2:13" ht="4.1500000000000004" customHeight="1" x14ac:dyDescent="0.15">
      <c r="B5" s="2"/>
      <c r="C5" s="2"/>
      <c r="D5" s="2"/>
      <c r="E5" s="2"/>
      <c r="F5" s="2"/>
      <c r="G5" s="2"/>
      <c r="H5" s="2"/>
      <c r="I5" s="2"/>
      <c r="J5" s="2"/>
      <c r="K5" s="2"/>
      <c r="L5" s="2"/>
      <c r="M5" s="2"/>
    </row>
    <row r="6" spans="2:13" ht="19.899999999999999" customHeight="1" x14ac:dyDescent="0.15">
      <c r="B6" s="158" t="s">
        <v>145</v>
      </c>
      <c r="C6" s="159"/>
      <c r="D6" s="159"/>
      <c r="E6" s="159"/>
      <c r="F6" s="159"/>
      <c r="G6" s="159"/>
      <c r="H6" s="159"/>
      <c r="I6" s="159"/>
      <c r="J6" s="159"/>
      <c r="K6" s="159"/>
      <c r="L6" s="159"/>
      <c r="M6" s="160"/>
    </row>
    <row r="7" spans="2:13" ht="19.899999999999999" customHeight="1" x14ac:dyDescent="0.15">
      <c r="B7" s="161"/>
      <c r="C7" s="162"/>
      <c r="D7" s="162"/>
      <c r="E7" s="162"/>
      <c r="F7" s="162"/>
      <c r="G7" s="162"/>
      <c r="H7" s="162"/>
      <c r="I7" s="162"/>
      <c r="J7" s="162"/>
      <c r="K7" s="162"/>
      <c r="L7" s="162"/>
      <c r="M7" s="163"/>
    </row>
    <row r="8" spans="2:13" ht="4.1500000000000004" customHeight="1" thickBot="1" x14ac:dyDescent="0.2">
      <c r="B8" s="21"/>
      <c r="C8" s="21"/>
      <c r="D8" s="21"/>
      <c r="E8" s="21"/>
      <c r="F8" s="21"/>
      <c r="G8" s="21"/>
      <c r="H8" s="21"/>
      <c r="I8" s="21"/>
      <c r="J8" s="21"/>
      <c r="K8" s="21"/>
      <c r="L8" s="21"/>
      <c r="M8" s="21"/>
    </row>
    <row r="9" spans="2:13" ht="19.899999999999999" customHeight="1" thickBot="1" x14ac:dyDescent="0.2">
      <c r="B9" s="112" t="s">
        <v>0</v>
      </c>
      <c r="C9" s="113"/>
      <c r="D9" s="135" t="s">
        <v>13</v>
      </c>
      <c r="E9" s="136"/>
      <c r="F9" s="136"/>
      <c r="G9" s="136"/>
      <c r="H9" s="136"/>
      <c r="I9" s="136"/>
      <c r="J9" s="136"/>
      <c r="K9" s="136"/>
      <c r="L9" s="136"/>
      <c r="M9" s="137"/>
    </row>
    <row r="10" spans="2:13" ht="10.15" customHeight="1" x14ac:dyDescent="0.15">
      <c r="B10" s="2"/>
      <c r="C10" s="2"/>
      <c r="D10" s="2"/>
      <c r="E10" s="2"/>
      <c r="F10" s="2"/>
      <c r="G10" s="2"/>
      <c r="H10" s="2"/>
      <c r="I10" s="2"/>
      <c r="J10" s="2"/>
      <c r="K10" s="2"/>
      <c r="L10" s="2"/>
      <c r="M10" s="2"/>
    </row>
    <row r="11" spans="2:13" x14ac:dyDescent="0.15">
      <c r="B11" s="129" t="s">
        <v>2</v>
      </c>
      <c r="C11" s="129"/>
      <c r="D11" s="129"/>
      <c r="E11" s="129"/>
      <c r="F11" s="129"/>
      <c r="G11" s="129"/>
      <c r="H11" s="129"/>
      <c r="I11" s="129"/>
      <c r="J11" s="129"/>
      <c r="K11" s="129"/>
      <c r="L11" s="129"/>
      <c r="M11" s="129"/>
    </row>
    <row r="12" spans="2:13" ht="4.1500000000000004" customHeight="1" thickBot="1" x14ac:dyDescent="0.2">
      <c r="B12" s="2"/>
      <c r="C12" s="2"/>
      <c r="D12" s="2"/>
      <c r="E12" s="2"/>
      <c r="F12" s="2"/>
      <c r="G12" s="2"/>
      <c r="H12" s="2"/>
      <c r="I12" s="2"/>
      <c r="J12" s="2"/>
      <c r="K12" s="2"/>
      <c r="L12" s="2"/>
      <c r="M12" s="2"/>
    </row>
    <row r="13" spans="2:13" ht="13.5" customHeight="1" x14ac:dyDescent="0.15">
      <c r="B13" s="123" t="s">
        <v>16</v>
      </c>
      <c r="C13" s="124"/>
      <c r="D13" s="25" t="s">
        <v>1</v>
      </c>
      <c r="E13" s="67" t="s">
        <v>10</v>
      </c>
      <c r="F13" s="67"/>
      <c r="G13" s="67"/>
      <c r="H13" s="67"/>
      <c r="I13" s="67"/>
      <c r="J13" s="67"/>
      <c r="K13" s="67"/>
      <c r="L13" s="67"/>
      <c r="M13" s="68"/>
    </row>
    <row r="14" spans="2:13" ht="14.25" thickBot="1" x14ac:dyDescent="0.2">
      <c r="B14" s="125"/>
      <c r="C14" s="126"/>
      <c r="D14" s="122" t="s">
        <v>17</v>
      </c>
      <c r="E14" s="71"/>
      <c r="F14" s="71" t="s">
        <v>18</v>
      </c>
      <c r="G14" s="71"/>
      <c r="H14" s="71" t="s">
        <v>19</v>
      </c>
      <c r="I14" s="71"/>
      <c r="J14" s="71"/>
      <c r="K14" s="71"/>
      <c r="L14" s="71"/>
      <c r="M14" s="72"/>
    </row>
    <row r="15" spans="2:13" ht="3.75" customHeight="1" thickBot="1" x14ac:dyDescent="0.2">
      <c r="B15" s="13"/>
      <c r="C15" s="3"/>
      <c r="D15" s="14"/>
      <c r="E15" s="4"/>
      <c r="F15" s="4"/>
      <c r="G15" s="4"/>
      <c r="H15" s="4"/>
      <c r="I15" s="4"/>
      <c r="J15" s="4"/>
      <c r="K15" s="4"/>
      <c r="L15" s="4"/>
      <c r="M15" s="4"/>
    </row>
    <row r="16" spans="2:13" x14ac:dyDescent="0.15">
      <c r="B16" s="123" t="s">
        <v>12</v>
      </c>
      <c r="C16" s="124"/>
      <c r="D16" s="76" t="s">
        <v>100</v>
      </c>
      <c r="E16" s="77"/>
      <c r="F16" s="77"/>
      <c r="G16" s="77"/>
      <c r="H16" s="78"/>
      <c r="I16" s="2"/>
      <c r="J16" s="83" t="s">
        <v>69</v>
      </c>
      <c r="K16" s="84"/>
      <c r="L16" s="84"/>
      <c r="M16" s="85"/>
    </row>
    <row r="17" spans="2:26" ht="14.25" thickBot="1" x14ac:dyDescent="0.2">
      <c r="B17" s="125"/>
      <c r="C17" s="126"/>
      <c r="D17" s="79"/>
      <c r="E17" s="80"/>
      <c r="F17" s="80"/>
      <c r="G17" s="80"/>
      <c r="H17" s="81"/>
      <c r="I17" s="2"/>
      <c r="J17" s="86"/>
      <c r="K17" s="87"/>
      <c r="L17" s="87"/>
      <c r="M17" s="88"/>
    </row>
    <row r="18" spans="2:26" ht="3.75" customHeight="1" thickBot="1" x14ac:dyDescent="0.2">
      <c r="B18" s="13"/>
      <c r="C18" s="3"/>
      <c r="D18" s="14"/>
      <c r="E18" s="4"/>
      <c r="F18" s="4"/>
      <c r="G18" s="4"/>
      <c r="H18" s="4"/>
      <c r="I18" s="2"/>
      <c r="J18" s="7"/>
      <c r="K18" s="17"/>
      <c r="L18" s="17"/>
      <c r="M18" s="15"/>
    </row>
    <row r="19" spans="2:26" x14ac:dyDescent="0.15">
      <c r="B19" s="123" t="s">
        <v>11</v>
      </c>
      <c r="C19" s="124"/>
      <c r="D19" s="76" t="s">
        <v>14</v>
      </c>
      <c r="E19" s="67"/>
      <c r="F19" s="67"/>
      <c r="G19" s="67"/>
      <c r="H19" s="68"/>
      <c r="I19" s="2"/>
      <c r="J19" s="83" t="s">
        <v>8</v>
      </c>
      <c r="K19" s="84"/>
      <c r="L19" s="84"/>
      <c r="M19" s="85"/>
    </row>
    <row r="20" spans="2:26" ht="14.25" thickBot="1" x14ac:dyDescent="0.2">
      <c r="B20" s="125"/>
      <c r="C20" s="126"/>
      <c r="D20" s="122"/>
      <c r="E20" s="71"/>
      <c r="F20" s="71"/>
      <c r="G20" s="71"/>
      <c r="H20" s="72"/>
      <c r="I20" s="2"/>
      <c r="J20" s="86"/>
      <c r="K20" s="87"/>
      <c r="L20" s="87"/>
      <c r="M20" s="88"/>
      <c r="Q20" t="s">
        <v>22</v>
      </c>
    </row>
    <row r="21" spans="2:26" ht="4.1500000000000004" customHeight="1" thickBot="1" x14ac:dyDescent="0.2">
      <c r="B21" s="2"/>
      <c r="C21" s="2"/>
      <c r="D21" s="2"/>
      <c r="E21" s="2"/>
      <c r="F21" s="2"/>
      <c r="G21" s="2"/>
      <c r="H21" s="2"/>
      <c r="I21" s="2"/>
      <c r="J21" s="2"/>
      <c r="K21" s="2"/>
      <c r="L21" s="2"/>
      <c r="M21" s="2"/>
      <c r="Q21" t="s">
        <v>23</v>
      </c>
      <c r="U21">
        <f t="shared" ref="U21:U29" si="0">IF(D16=Q21,1,0)</f>
        <v>0</v>
      </c>
    </row>
    <row r="22" spans="2:26" ht="19.899999999999999" customHeight="1" thickBot="1" x14ac:dyDescent="0.2">
      <c r="B22" s="153" t="s">
        <v>43</v>
      </c>
      <c r="C22" s="73"/>
      <c r="D22" s="120">
        <v>0</v>
      </c>
      <c r="E22" s="121"/>
      <c r="F22" s="54" t="s">
        <v>3</v>
      </c>
      <c r="G22" s="106" t="s">
        <v>103</v>
      </c>
      <c r="H22" s="106"/>
      <c r="I22" s="2"/>
      <c r="J22" s="2"/>
      <c r="K22" s="2"/>
      <c r="L22" s="2"/>
      <c r="M22" s="2"/>
      <c r="Q22" t="s">
        <v>34</v>
      </c>
      <c r="U22">
        <f t="shared" si="0"/>
        <v>0</v>
      </c>
    </row>
    <row r="23" spans="2:26" ht="19.899999999999999" customHeight="1" x14ac:dyDescent="0.15">
      <c r="B23" s="16"/>
      <c r="C23" s="16"/>
      <c r="D23" s="16"/>
      <c r="E23" s="16"/>
      <c r="F23" s="16"/>
      <c r="G23" s="16"/>
      <c r="H23" s="16"/>
      <c r="I23" s="2"/>
      <c r="J23" s="2"/>
      <c r="K23" s="2"/>
      <c r="L23" s="2"/>
      <c r="M23" s="2"/>
      <c r="Q23" t="s">
        <v>24</v>
      </c>
      <c r="U23">
        <f t="shared" si="0"/>
        <v>0</v>
      </c>
      <c r="X23">
        <f>IF(OR(D16=Q20,D16=Q30,D16=Q31,D16=Q32,D16=Q33,D16=Q34,D16=Q35),1,0)</f>
        <v>1</v>
      </c>
      <c r="Y23">
        <f>IF($E$56&lt;&gt;100,1,0)</f>
        <v>1</v>
      </c>
      <c r="Z23">
        <f>IF(OR(X23=0,Y23=0),0,1)</f>
        <v>1</v>
      </c>
    </row>
    <row r="24" spans="2:26" ht="19.899999999999999" customHeight="1" x14ac:dyDescent="0.15">
      <c r="B24" s="119" t="s">
        <v>76</v>
      </c>
      <c r="C24" s="119"/>
      <c r="D24" s="119"/>
      <c r="E24" s="119"/>
      <c r="F24" s="119"/>
      <c r="G24" s="119"/>
      <c r="H24" s="119"/>
      <c r="I24" s="119"/>
      <c r="J24" s="119"/>
      <c r="K24" s="119"/>
      <c r="L24" s="119"/>
      <c r="M24" s="119"/>
      <c r="Q24" t="s">
        <v>25</v>
      </c>
      <c r="U24">
        <f t="shared" si="0"/>
        <v>0</v>
      </c>
    </row>
    <row r="25" spans="2:26" ht="4.1500000000000004" customHeight="1" thickBot="1" x14ac:dyDescent="0.2">
      <c r="B25" s="5"/>
      <c r="C25" s="5"/>
      <c r="D25" s="5"/>
      <c r="E25" s="5"/>
      <c r="F25" s="11"/>
      <c r="G25" s="5"/>
      <c r="H25" s="5"/>
      <c r="I25" s="5"/>
      <c r="J25" s="5"/>
      <c r="K25" s="5"/>
      <c r="L25" s="5"/>
      <c r="M25" s="5"/>
      <c r="Q25" t="s">
        <v>35</v>
      </c>
      <c r="U25">
        <f t="shared" si="0"/>
        <v>0</v>
      </c>
    </row>
    <row r="26" spans="2:26" ht="19.899999999999999" customHeight="1" thickBot="1" x14ac:dyDescent="0.2">
      <c r="B26" s="153" t="s">
        <v>4</v>
      </c>
      <c r="C26" s="73"/>
      <c r="D26" s="154">
        <v>0</v>
      </c>
      <c r="E26" s="155"/>
      <c r="F26" s="1" t="s">
        <v>7</v>
      </c>
      <c r="G26" s="5"/>
      <c r="H26" s="156" t="s">
        <v>100</v>
      </c>
      <c r="I26" s="157"/>
      <c r="J26" s="5"/>
      <c r="K26" s="5"/>
      <c r="L26" s="5"/>
      <c r="M26" s="5"/>
      <c r="Q26" t="s">
        <v>36</v>
      </c>
      <c r="U26">
        <f t="shared" si="0"/>
        <v>0</v>
      </c>
    </row>
    <row r="27" spans="2:26" ht="19.899999999999999" customHeight="1" x14ac:dyDescent="0.15">
      <c r="B27" s="16"/>
      <c r="C27" s="16"/>
      <c r="D27" s="16"/>
      <c r="E27" s="16"/>
      <c r="F27" s="16"/>
      <c r="G27" s="5"/>
      <c r="H27" s="5"/>
      <c r="I27" s="5"/>
      <c r="J27" s="5"/>
      <c r="K27" s="5"/>
      <c r="L27" s="5"/>
      <c r="M27" s="5"/>
      <c r="Q27" t="s">
        <v>27</v>
      </c>
      <c r="U27">
        <f t="shared" si="0"/>
        <v>0</v>
      </c>
    </row>
    <row r="28" spans="2:26" ht="28.9" customHeight="1" x14ac:dyDescent="0.15">
      <c r="B28" s="119" t="s">
        <v>78</v>
      </c>
      <c r="C28" s="119"/>
      <c r="D28" s="119"/>
      <c r="E28" s="119"/>
      <c r="F28" s="119"/>
      <c r="G28" s="119"/>
      <c r="H28" s="119"/>
      <c r="I28" s="119"/>
      <c r="J28" s="119"/>
      <c r="K28" s="119"/>
      <c r="L28" s="119"/>
      <c r="M28" s="119"/>
      <c r="Q28" t="s">
        <v>28</v>
      </c>
      <c r="U28">
        <f t="shared" si="0"/>
        <v>0</v>
      </c>
    </row>
    <row r="29" spans="2:26" ht="10.15" customHeight="1" x14ac:dyDescent="0.15">
      <c r="B29" s="2"/>
      <c r="C29" s="2"/>
      <c r="D29" s="2"/>
      <c r="E29" s="2"/>
      <c r="F29" s="2"/>
      <c r="G29" s="2"/>
      <c r="H29" s="2"/>
      <c r="I29" s="2"/>
      <c r="J29" s="2"/>
      <c r="K29" s="2"/>
      <c r="L29" s="2"/>
      <c r="M29" s="2"/>
      <c r="Q29" t="s">
        <v>26</v>
      </c>
      <c r="U29">
        <f t="shared" si="0"/>
        <v>0</v>
      </c>
    </row>
    <row r="30" spans="2:26" x14ac:dyDescent="0.15">
      <c r="B30" s="129" t="s">
        <v>45</v>
      </c>
      <c r="C30" s="129"/>
      <c r="D30" s="129"/>
      <c r="E30" s="129"/>
      <c r="F30" s="129"/>
      <c r="G30" s="129"/>
      <c r="H30" s="129"/>
      <c r="I30" s="129"/>
      <c r="J30" s="129"/>
      <c r="K30" s="129"/>
      <c r="L30" s="129"/>
      <c r="M30" s="129"/>
      <c r="Q30" t="s">
        <v>29</v>
      </c>
      <c r="U30">
        <f t="shared" ref="U30:U35" si="1">IF(D25=Q30,0,1)</f>
        <v>1</v>
      </c>
    </row>
    <row r="31" spans="2:26" ht="4.1500000000000004" customHeight="1" x14ac:dyDescent="0.15">
      <c r="B31" s="2"/>
      <c r="C31" s="2"/>
      <c r="D31" s="2"/>
      <c r="E31" s="2"/>
      <c r="F31" s="2"/>
      <c r="G31" s="2"/>
      <c r="H31" s="2"/>
      <c r="I31" s="2"/>
      <c r="J31" s="2"/>
      <c r="K31" s="2"/>
      <c r="L31" s="2"/>
      <c r="M31" s="2"/>
      <c r="Q31" t="s">
        <v>30</v>
      </c>
      <c r="U31">
        <f t="shared" si="1"/>
        <v>1</v>
      </c>
    </row>
    <row r="32" spans="2:26" ht="19.149999999999999" customHeight="1" thickBot="1" x14ac:dyDescent="0.2">
      <c r="B32" s="2" t="s">
        <v>68</v>
      </c>
      <c r="C32" s="2"/>
      <c r="D32" s="2"/>
      <c r="E32" s="2"/>
      <c r="F32" s="2"/>
      <c r="G32" s="2"/>
      <c r="H32" s="2"/>
      <c r="I32" s="2"/>
      <c r="J32" s="2"/>
      <c r="K32" s="2"/>
      <c r="L32" s="2"/>
      <c r="M32" s="2"/>
      <c r="Q32" t="s">
        <v>31</v>
      </c>
      <c r="U32">
        <f t="shared" si="1"/>
        <v>1</v>
      </c>
    </row>
    <row r="33" spans="2:21" ht="19.149999999999999" customHeight="1" x14ac:dyDescent="0.15">
      <c r="B33" s="114" t="s">
        <v>112</v>
      </c>
      <c r="C33" s="114"/>
      <c r="D33" s="127" t="s">
        <v>100</v>
      </c>
      <c r="E33" s="2"/>
      <c r="F33" s="2"/>
      <c r="G33" s="83" t="s">
        <v>111</v>
      </c>
      <c r="H33" s="84"/>
      <c r="I33" s="84"/>
      <c r="J33" s="84"/>
      <c r="K33" s="84"/>
      <c r="L33" s="84"/>
      <c r="M33" s="85"/>
      <c r="Q33" t="s">
        <v>32</v>
      </c>
      <c r="U33">
        <f t="shared" si="1"/>
        <v>1</v>
      </c>
    </row>
    <row r="34" spans="2:21" ht="18" customHeight="1" thickBot="1" x14ac:dyDescent="0.2">
      <c r="B34" s="62"/>
      <c r="C34" s="62"/>
      <c r="D34" s="128"/>
      <c r="E34" s="2"/>
      <c r="F34" s="2"/>
      <c r="G34" s="86"/>
      <c r="H34" s="87"/>
      <c r="I34" s="87"/>
      <c r="J34" s="87"/>
      <c r="K34" s="87"/>
      <c r="L34" s="87"/>
      <c r="M34" s="88"/>
      <c r="Q34" t="s">
        <v>33</v>
      </c>
      <c r="U34">
        <f t="shared" si="1"/>
        <v>1</v>
      </c>
    </row>
    <row r="35" spans="2:21" ht="4.3499999999999996" customHeight="1" thickBot="1" x14ac:dyDescent="0.2">
      <c r="B35" s="2"/>
      <c r="C35" s="2"/>
      <c r="D35" s="2"/>
      <c r="E35" s="2"/>
      <c r="F35" s="2"/>
      <c r="G35" s="2"/>
      <c r="H35" s="2"/>
      <c r="I35" s="2"/>
      <c r="J35" s="2"/>
      <c r="K35" s="2"/>
      <c r="L35" s="2"/>
      <c r="M35" s="2"/>
      <c r="Q35" t="s">
        <v>98</v>
      </c>
      <c r="U35">
        <f t="shared" si="1"/>
        <v>1</v>
      </c>
    </row>
    <row r="36" spans="2:21" ht="35.25" customHeight="1" thickBot="1" x14ac:dyDescent="0.2">
      <c r="B36" s="94" t="s">
        <v>102</v>
      </c>
      <c r="C36" s="97"/>
      <c r="D36" s="47">
        <v>0</v>
      </c>
      <c r="E36" s="12" t="s">
        <v>101</v>
      </c>
      <c r="F36" s="2"/>
      <c r="G36" s="64" t="s">
        <v>122</v>
      </c>
      <c r="H36" s="65"/>
      <c r="I36" s="65"/>
      <c r="J36" s="65"/>
      <c r="K36" s="65"/>
      <c r="L36" s="65"/>
      <c r="M36" s="66"/>
    </row>
    <row r="37" spans="2:21" ht="3.75" customHeight="1" x14ac:dyDescent="0.15">
      <c r="B37" s="2"/>
      <c r="C37" s="2"/>
      <c r="D37" s="2"/>
      <c r="E37" s="2"/>
      <c r="F37" s="2"/>
      <c r="G37" s="43"/>
      <c r="H37" s="43"/>
      <c r="I37" s="43"/>
      <c r="J37" s="43"/>
      <c r="K37" s="43"/>
      <c r="L37" s="43"/>
      <c r="M37" s="43"/>
    </row>
    <row r="38" spans="2:21" ht="19.5" customHeight="1" x14ac:dyDescent="0.15">
      <c r="B38" s="94" t="s">
        <v>96</v>
      </c>
      <c r="C38" s="97"/>
      <c r="D38" s="48" t="str">
        <f>IFERROR($D$36*100/($D$22*24*365),"‐")</f>
        <v>‐</v>
      </c>
      <c r="E38" s="46" t="s">
        <v>38</v>
      </c>
      <c r="F38" s="2"/>
      <c r="G38" s="2"/>
      <c r="H38" s="2"/>
      <c r="I38" s="2"/>
      <c r="J38" s="2"/>
      <c r="K38" s="2"/>
      <c r="L38" s="2"/>
      <c r="M38" s="2"/>
    </row>
    <row r="39" spans="2:21" ht="4.3499999999999996" customHeight="1" thickBot="1" x14ac:dyDescent="0.2">
      <c r="B39" s="2"/>
      <c r="C39" s="2"/>
      <c r="D39" s="2"/>
      <c r="E39" s="2"/>
      <c r="F39" s="2"/>
      <c r="G39" s="2"/>
      <c r="H39" s="2"/>
      <c r="I39" s="2"/>
      <c r="J39" s="2"/>
      <c r="K39" s="2"/>
      <c r="L39" s="2"/>
      <c r="M39" s="2"/>
    </row>
    <row r="40" spans="2:21" ht="25.15" customHeight="1" x14ac:dyDescent="0.15">
      <c r="B40" s="114" t="s">
        <v>97</v>
      </c>
      <c r="C40" s="114"/>
      <c r="D40" s="115">
        <v>0</v>
      </c>
      <c r="E40" s="117" t="s">
        <v>38</v>
      </c>
      <c r="F40" s="2"/>
      <c r="G40" s="83" t="s">
        <v>123</v>
      </c>
      <c r="H40" s="84"/>
      <c r="I40" s="84"/>
      <c r="J40" s="84"/>
      <c r="K40" s="84"/>
      <c r="L40" s="84"/>
      <c r="M40" s="85"/>
    </row>
    <row r="41" spans="2:21" ht="28.5" customHeight="1" thickBot="1" x14ac:dyDescent="0.2">
      <c r="B41" s="62"/>
      <c r="C41" s="62"/>
      <c r="D41" s="116"/>
      <c r="E41" s="118"/>
      <c r="F41" s="2"/>
      <c r="G41" s="86"/>
      <c r="H41" s="87"/>
      <c r="I41" s="87"/>
      <c r="J41" s="87"/>
      <c r="K41" s="87"/>
      <c r="L41" s="87"/>
      <c r="M41" s="88"/>
    </row>
    <row r="42" spans="2:21" ht="4.3499999999999996" customHeight="1" x14ac:dyDescent="0.15">
      <c r="B42" s="2"/>
      <c r="C42" s="2"/>
      <c r="D42" s="2"/>
      <c r="E42" s="2"/>
      <c r="F42" s="2"/>
      <c r="G42" s="2"/>
      <c r="H42" s="2"/>
      <c r="I42" s="2"/>
      <c r="J42" s="2"/>
      <c r="K42" s="2"/>
      <c r="L42" s="2"/>
      <c r="M42" s="2"/>
      <c r="N42" s="2"/>
    </row>
    <row r="43" spans="2:21" ht="21" customHeight="1" x14ac:dyDescent="0.15">
      <c r="B43" s="73" t="s">
        <v>104</v>
      </c>
      <c r="C43" s="74"/>
      <c r="D43" s="75"/>
      <c r="E43" s="38" t="str">
        <f>IF($D$33="年間設備利用率",24*365*$D$40/100,IF($D$33="年間発電電力量",24*365*$D$38/100,"0"))</f>
        <v>0</v>
      </c>
      <c r="F43" s="102" t="s">
        <v>99</v>
      </c>
      <c r="G43" s="102"/>
      <c r="H43" s="2"/>
      <c r="I43" s="2"/>
      <c r="J43" s="2"/>
      <c r="K43" s="2"/>
      <c r="L43" s="2"/>
      <c r="M43" s="2"/>
    </row>
    <row r="44" spans="2:21" ht="3.6" customHeight="1" x14ac:dyDescent="0.15">
      <c r="B44" s="2"/>
      <c r="C44" s="2"/>
      <c r="D44" s="2"/>
      <c r="E44" s="2"/>
      <c r="F44" s="2"/>
      <c r="G44" s="2"/>
      <c r="H44" s="2"/>
      <c r="I44" s="2"/>
      <c r="J44" s="2"/>
      <c r="K44" s="2"/>
      <c r="L44" s="2"/>
      <c r="M44" s="2"/>
    </row>
    <row r="45" spans="2:21" ht="21" customHeight="1" x14ac:dyDescent="0.15">
      <c r="B45" s="94" t="s">
        <v>127</v>
      </c>
      <c r="C45" s="97"/>
      <c r="D45" s="103"/>
      <c r="E45" s="49">
        <v>0.438</v>
      </c>
      <c r="F45" s="130" t="s">
        <v>39</v>
      </c>
      <c r="G45" s="131"/>
      <c r="H45" s="2"/>
      <c r="I45" s="2"/>
      <c r="J45" s="2"/>
      <c r="K45" s="2"/>
      <c r="L45" s="2"/>
      <c r="M45" s="2"/>
    </row>
    <row r="46" spans="2:21" ht="3" customHeight="1" x14ac:dyDescent="0.15">
      <c r="B46" s="2"/>
      <c r="C46" s="2"/>
      <c r="D46" s="2"/>
      <c r="E46" s="2"/>
      <c r="F46" s="2"/>
      <c r="G46" s="2"/>
      <c r="H46" s="2"/>
      <c r="I46" s="2"/>
      <c r="J46" s="2"/>
      <c r="K46" s="2"/>
      <c r="L46" s="2"/>
      <c r="M46" s="2"/>
    </row>
    <row r="47" spans="2:21" ht="21" customHeight="1" x14ac:dyDescent="0.15">
      <c r="B47" s="73" t="s">
        <v>40</v>
      </c>
      <c r="C47" s="74"/>
      <c r="D47" s="75"/>
      <c r="E47" s="35">
        <f>$E$43*$E$45</f>
        <v>0</v>
      </c>
      <c r="F47" s="106" t="s">
        <v>41</v>
      </c>
      <c r="G47" s="106"/>
      <c r="H47" s="2"/>
      <c r="I47" s="2"/>
      <c r="J47" s="2"/>
      <c r="K47" s="2"/>
      <c r="L47" s="2"/>
      <c r="M47" s="2"/>
    </row>
    <row r="48" spans="2:21" ht="4.3499999999999996" customHeight="1" thickBot="1" x14ac:dyDescent="0.2">
      <c r="B48" s="8"/>
      <c r="C48" s="8"/>
      <c r="D48" s="8"/>
      <c r="E48" s="8"/>
      <c r="F48" s="8"/>
      <c r="G48" s="8"/>
      <c r="H48" s="8"/>
      <c r="I48" s="8"/>
      <c r="J48" s="8"/>
      <c r="K48" s="9"/>
      <c r="L48" s="10"/>
      <c r="M48" s="10"/>
    </row>
    <row r="49" spans="2:23" ht="18.600000000000001" customHeight="1" x14ac:dyDescent="0.15">
      <c r="B49" s="94" t="s">
        <v>134</v>
      </c>
      <c r="C49" s="138" t="s">
        <v>15</v>
      </c>
      <c r="D49" s="139"/>
      <c r="E49" s="139"/>
      <c r="F49" s="139"/>
      <c r="G49" s="139"/>
      <c r="H49" s="139"/>
      <c r="I49" s="139"/>
      <c r="J49" s="139"/>
      <c r="K49" s="139"/>
      <c r="L49" s="139"/>
      <c r="M49" s="140"/>
      <c r="Q49" s="19" t="s">
        <v>42</v>
      </c>
      <c r="W49" s="19" t="s">
        <v>60</v>
      </c>
    </row>
    <row r="50" spans="2:23" ht="18.600000000000001" customHeight="1" thickBot="1" x14ac:dyDescent="0.2">
      <c r="B50" s="94"/>
      <c r="C50" s="141"/>
      <c r="D50" s="142"/>
      <c r="E50" s="142"/>
      <c r="F50" s="142"/>
      <c r="G50" s="142"/>
      <c r="H50" s="142"/>
      <c r="I50" s="142"/>
      <c r="J50" s="142"/>
      <c r="K50" s="142"/>
      <c r="L50" s="142"/>
      <c r="M50" s="143"/>
      <c r="Q50" t="s">
        <v>21</v>
      </c>
      <c r="R50">
        <v>2.5</v>
      </c>
      <c r="S50" t="s">
        <v>52</v>
      </c>
      <c r="T50">
        <v>34.270000000000003</v>
      </c>
      <c r="U50" t="s">
        <v>53</v>
      </c>
      <c r="W50" t="s">
        <v>47</v>
      </c>
    </row>
    <row r="51" spans="2:23" ht="19.899999999999999" customHeight="1" x14ac:dyDescent="0.15">
      <c r="B51" s="2"/>
      <c r="C51" s="2"/>
      <c r="D51" s="2"/>
      <c r="E51" s="2"/>
      <c r="F51" s="2"/>
      <c r="G51" s="2"/>
      <c r="H51" s="2"/>
      <c r="I51" s="2"/>
      <c r="J51" s="2"/>
      <c r="K51" s="2"/>
      <c r="L51" s="2"/>
      <c r="M51" s="2"/>
      <c r="Q51" t="s">
        <v>9</v>
      </c>
      <c r="R51">
        <v>2.62</v>
      </c>
      <c r="S51" t="s">
        <v>54</v>
      </c>
      <c r="T51">
        <v>35.770000000000003</v>
      </c>
      <c r="U51" t="s">
        <v>53</v>
      </c>
      <c r="W51" t="s">
        <v>48</v>
      </c>
    </row>
    <row r="52" spans="2:23" ht="19.899999999999999" customHeight="1" x14ac:dyDescent="0.15">
      <c r="B52" s="83" t="s">
        <v>131</v>
      </c>
      <c r="C52" s="89"/>
      <c r="D52" s="89"/>
      <c r="E52" s="89"/>
      <c r="F52" s="89"/>
      <c r="G52" s="89"/>
      <c r="H52" s="89"/>
      <c r="I52" s="89"/>
      <c r="J52" s="89"/>
      <c r="K52" s="89"/>
      <c r="L52" s="89"/>
      <c r="M52" s="90"/>
      <c r="Q52" t="s">
        <v>63</v>
      </c>
      <c r="R52">
        <v>2.75</v>
      </c>
      <c r="T52">
        <v>36.729999999999997</v>
      </c>
      <c r="U52" t="s">
        <v>53</v>
      </c>
      <c r="W52" t="s">
        <v>49</v>
      </c>
    </row>
    <row r="53" spans="2:23" ht="19.5" customHeight="1" x14ac:dyDescent="0.15">
      <c r="B53" s="91"/>
      <c r="C53" s="92"/>
      <c r="D53" s="92"/>
      <c r="E53" s="92"/>
      <c r="F53" s="92"/>
      <c r="G53" s="92"/>
      <c r="H53" s="92"/>
      <c r="I53" s="92"/>
      <c r="J53" s="92"/>
      <c r="K53" s="92"/>
      <c r="L53" s="92"/>
      <c r="M53" s="93"/>
      <c r="Q53" t="s">
        <v>50</v>
      </c>
      <c r="R53">
        <v>2.79</v>
      </c>
      <c r="T53">
        <v>49.84</v>
      </c>
      <c r="U53" t="s">
        <v>64</v>
      </c>
      <c r="W53" t="s">
        <v>57</v>
      </c>
    </row>
    <row r="54" spans="2:23" ht="10.15" customHeight="1" x14ac:dyDescent="0.15">
      <c r="B54" s="2"/>
      <c r="C54" s="2"/>
      <c r="D54" s="2"/>
      <c r="E54" s="2"/>
      <c r="F54" s="2"/>
      <c r="G54" s="2"/>
      <c r="H54" s="2"/>
      <c r="I54" s="2"/>
      <c r="J54" s="2"/>
      <c r="K54" s="2"/>
      <c r="L54" s="2"/>
      <c r="M54" s="2"/>
      <c r="Q54" t="s">
        <v>20</v>
      </c>
      <c r="R54">
        <v>2.27</v>
      </c>
      <c r="S54" t="s">
        <v>37</v>
      </c>
      <c r="T54" s="44">
        <f>36.44/((273/(273+25))*0.986923)</f>
        <v>40.304052430631707</v>
      </c>
      <c r="U54" t="s">
        <v>59</v>
      </c>
      <c r="W54" t="s">
        <v>58</v>
      </c>
    </row>
    <row r="55" spans="2:23" ht="31.9" customHeight="1" thickBot="1" x14ac:dyDescent="0.2">
      <c r="B55" s="82" t="s">
        <v>46</v>
      </c>
      <c r="C55" s="82"/>
      <c r="D55" s="82"/>
      <c r="E55" s="82"/>
      <c r="F55" s="82"/>
      <c r="G55" s="82"/>
      <c r="H55" s="82"/>
      <c r="I55" s="82"/>
      <c r="J55" s="82"/>
      <c r="K55" s="82"/>
      <c r="L55" s="82"/>
      <c r="M55" s="82"/>
      <c r="Q55" t="s">
        <v>51</v>
      </c>
      <c r="R55" t="s">
        <v>114</v>
      </c>
      <c r="T55" t="s">
        <v>114</v>
      </c>
      <c r="U55" t="s">
        <v>65</v>
      </c>
      <c r="W55" t="s">
        <v>44</v>
      </c>
    </row>
    <row r="56" spans="2:23" ht="29.45" customHeight="1" thickBot="1" x14ac:dyDescent="0.2">
      <c r="B56" s="61" t="s">
        <v>70</v>
      </c>
      <c r="C56" s="62"/>
      <c r="D56" s="63"/>
      <c r="E56" s="40">
        <v>0</v>
      </c>
      <c r="F56" s="12" t="s">
        <v>38</v>
      </c>
      <c r="H56" s="64" t="s">
        <v>74</v>
      </c>
      <c r="I56" s="65"/>
      <c r="J56" s="65"/>
      <c r="K56" s="65"/>
      <c r="L56" s="65"/>
      <c r="M56" s="66"/>
      <c r="Q56" t="s">
        <v>113</v>
      </c>
      <c r="R56">
        <v>3.18</v>
      </c>
      <c r="T56">
        <v>28.33</v>
      </c>
      <c r="U56" t="s">
        <v>65</v>
      </c>
    </row>
    <row r="57" spans="2:23" ht="3.6" customHeight="1" x14ac:dyDescent="0.15">
      <c r="B57" s="2"/>
      <c r="C57" s="2"/>
      <c r="D57" s="2"/>
      <c r="E57" s="2"/>
      <c r="F57" s="2"/>
      <c r="G57" s="2"/>
      <c r="H57" s="2"/>
      <c r="I57" s="2"/>
      <c r="J57" s="2"/>
      <c r="K57" s="2"/>
      <c r="L57" s="2"/>
      <c r="M57" s="6"/>
    </row>
    <row r="58" spans="2:23" ht="28.9" customHeight="1" x14ac:dyDescent="0.15">
      <c r="B58" s="83" t="s">
        <v>121</v>
      </c>
      <c r="C58" s="84"/>
      <c r="D58" s="84"/>
      <c r="E58" s="84"/>
      <c r="F58" s="84"/>
      <c r="G58" s="85"/>
      <c r="H58" s="83" t="s">
        <v>72</v>
      </c>
      <c r="I58" s="84"/>
      <c r="J58" s="84"/>
      <c r="K58" s="84"/>
      <c r="L58" s="84"/>
      <c r="M58" s="85"/>
    </row>
    <row r="59" spans="2:23" ht="28.9" customHeight="1" x14ac:dyDescent="0.15">
      <c r="B59" s="86"/>
      <c r="C59" s="87"/>
      <c r="D59" s="87"/>
      <c r="E59" s="87"/>
      <c r="F59" s="87"/>
      <c r="G59" s="88"/>
      <c r="H59" s="86"/>
      <c r="I59" s="87"/>
      <c r="J59" s="87"/>
      <c r="K59" s="87"/>
      <c r="L59" s="87"/>
      <c r="M59" s="88"/>
    </row>
    <row r="60" spans="2:23" ht="19.899999999999999" customHeight="1" thickBot="1" x14ac:dyDescent="0.2">
      <c r="B60" s="2"/>
      <c r="C60" s="2"/>
      <c r="D60" s="2"/>
      <c r="E60" s="2"/>
      <c r="F60" s="2"/>
      <c r="G60" s="2"/>
      <c r="H60" s="2"/>
      <c r="I60" s="2"/>
      <c r="J60" s="2"/>
      <c r="K60" s="2"/>
      <c r="L60" s="2"/>
      <c r="M60" s="2"/>
    </row>
    <row r="61" spans="2:23" ht="43.9" customHeight="1" thickBot="1" x14ac:dyDescent="0.2">
      <c r="B61" s="62" t="s">
        <v>75</v>
      </c>
      <c r="C61" s="62"/>
      <c r="D61" s="62"/>
      <c r="E61" s="95" t="str">
        <f>$D$16</f>
        <v>選択してください</v>
      </c>
      <c r="F61" s="96"/>
      <c r="H61" s="62" t="s">
        <v>67</v>
      </c>
      <c r="I61" s="69"/>
      <c r="J61" s="70"/>
      <c r="K61" s="107" t="s">
        <v>100</v>
      </c>
      <c r="L61" s="108"/>
      <c r="M61" s="109"/>
    </row>
    <row r="62" spans="2:23" ht="3.6" customHeight="1" thickBot="1" x14ac:dyDescent="0.2">
      <c r="B62" s="2"/>
      <c r="C62" s="2"/>
      <c r="D62" s="2"/>
      <c r="E62" s="2"/>
      <c r="F62" s="6"/>
      <c r="G62" s="6"/>
      <c r="H62" s="6"/>
      <c r="I62" s="6"/>
      <c r="J62" s="6"/>
      <c r="K62" s="6"/>
      <c r="L62" s="6"/>
      <c r="M62" s="6"/>
    </row>
    <row r="63" spans="2:23" ht="24.6" customHeight="1" thickBot="1" x14ac:dyDescent="0.2">
      <c r="B63" s="62" t="str">
        <f>IF($E$61="選択してください","利用したバイオマス・一般廃棄物",$E$61)&amp;"の年間燃料総消費量"</f>
        <v>利用したバイオマス・一般廃棄物の年間燃料総消費量</v>
      </c>
      <c r="C63" s="62"/>
      <c r="D63" s="62"/>
      <c r="E63" s="36">
        <v>0</v>
      </c>
      <c r="F63" s="23" t="s">
        <v>3</v>
      </c>
      <c r="G63" s="26"/>
      <c r="H63" s="62" t="s">
        <v>77</v>
      </c>
      <c r="I63" s="69"/>
      <c r="J63" s="69"/>
      <c r="K63" s="36">
        <v>0</v>
      </c>
      <c r="L63" s="104" t="str">
        <f>"["&amp;VLOOKUP($K$61,$Q$49:$U$56,5,FALSE)&amp;"]"</f>
        <v>[]</v>
      </c>
      <c r="M63" s="105"/>
    </row>
    <row r="64" spans="2:23" ht="3.6" customHeight="1" thickBot="1" x14ac:dyDescent="0.2">
      <c r="B64" s="6"/>
      <c r="C64" s="6"/>
      <c r="D64" s="6"/>
      <c r="E64" s="6"/>
      <c r="F64" s="18"/>
      <c r="G64" s="6"/>
      <c r="H64" s="2"/>
      <c r="I64" s="6"/>
      <c r="J64" s="6"/>
      <c r="K64" s="6"/>
      <c r="L64" s="6"/>
      <c r="M64" s="6"/>
    </row>
    <row r="65" spans="2:13" ht="24.6" customHeight="1" thickBot="1" x14ac:dyDescent="0.2">
      <c r="B65" s="62" t="str">
        <f>IF($E$61="選択してください","利用したバイオマス・一般廃棄物",$E$61)&amp;"の排出係数"</f>
        <v>利用したバイオマス・一般廃棄物の排出係数</v>
      </c>
      <c r="C65" s="62"/>
      <c r="D65" s="62"/>
      <c r="E65" s="39">
        <v>0</v>
      </c>
      <c r="F65" s="106" t="str">
        <f>"[kgCO2/"&amp;G63&amp;"]"</f>
        <v>[kgCO2/]</v>
      </c>
      <c r="G65" s="106"/>
      <c r="H65" s="62" t="s">
        <v>66</v>
      </c>
      <c r="I65" s="62"/>
      <c r="J65" s="98"/>
      <c r="K65" s="41">
        <f>VLOOKUP($K$61,$Q$49:$U$56,2,FALSE)</f>
        <v>0</v>
      </c>
      <c r="L65" s="106" t="str">
        <f>"[kgCO2/"&amp;VLOOKUP($K$61,$Q$49:$U$56,5,FALSE)&amp;"]"</f>
        <v>[kgCO2/]</v>
      </c>
      <c r="M65" s="106"/>
    </row>
    <row r="66" spans="2:13" ht="3.6" customHeight="1" thickBot="1" x14ac:dyDescent="0.2">
      <c r="B66" s="21"/>
      <c r="C66" s="21"/>
      <c r="D66" s="21"/>
      <c r="E66" s="21"/>
      <c r="F66" s="21"/>
      <c r="G66" s="21"/>
      <c r="H66" s="21"/>
      <c r="I66" s="21"/>
      <c r="J66" s="21"/>
      <c r="K66" s="21"/>
      <c r="L66" s="21"/>
      <c r="M66" s="21"/>
    </row>
    <row r="67" spans="2:13" ht="26.45" customHeight="1" thickBot="1" x14ac:dyDescent="0.2">
      <c r="B67" s="62" t="str">
        <f>IF($E$61="選択してください","利用したバイオマス・一般廃棄物",$E$61)&amp;"の排出係数の設定根拠"</f>
        <v>利用したバイオマス・一般廃棄物の排出係数の設定根拠</v>
      </c>
      <c r="C67" s="62"/>
      <c r="D67" s="62"/>
      <c r="E67" s="62"/>
      <c r="F67" s="99"/>
      <c r="G67" s="100"/>
      <c r="H67" s="100"/>
      <c r="I67" s="100"/>
      <c r="J67" s="100"/>
      <c r="K67" s="100"/>
      <c r="L67" s="100"/>
      <c r="M67" s="101"/>
    </row>
    <row r="68" spans="2:13" ht="19.149999999999999" customHeight="1" x14ac:dyDescent="0.15">
      <c r="B68" s="21"/>
      <c r="C68" s="21"/>
      <c r="D68" s="21"/>
      <c r="E68" s="21"/>
      <c r="F68" s="21"/>
      <c r="G68" s="21"/>
      <c r="H68" s="21"/>
      <c r="I68" s="21"/>
      <c r="J68" s="21"/>
      <c r="K68" s="21"/>
      <c r="L68" s="21"/>
      <c r="M68" s="21"/>
    </row>
    <row r="69" spans="2:13" ht="18.600000000000001" customHeight="1" x14ac:dyDescent="0.15">
      <c r="B69" s="64" t="str">
        <f>IF($E$61="選択してください","利用したバイオマス・一般廃棄物",$E$61)&amp;"のCO2排出係数を記入し、設定根拠を記載してください。不明である場合、「不明」と記載してください。"</f>
        <v>利用したバイオマス・一般廃棄物のCO2排出係数を記入し、設定根拠を記載してください。不明である場合、「不明」と記載してください。</v>
      </c>
      <c r="C69" s="65"/>
      <c r="D69" s="65"/>
      <c r="E69" s="65"/>
      <c r="F69" s="65"/>
      <c r="G69" s="65"/>
      <c r="H69" s="65"/>
      <c r="I69" s="65"/>
      <c r="J69" s="65"/>
      <c r="K69" s="65"/>
      <c r="L69" s="65"/>
      <c r="M69" s="66"/>
    </row>
    <row r="70" spans="2:13" ht="3" customHeight="1" x14ac:dyDescent="0.15">
      <c r="B70" s="2"/>
      <c r="C70" s="6"/>
      <c r="D70" s="6"/>
      <c r="E70" s="6"/>
      <c r="F70" s="6"/>
      <c r="G70" s="6"/>
      <c r="H70" s="2"/>
      <c r="I70" s="6"/>
      <c r="J70" s="6"/>
      <c r="K70" s="20"/>
      <c r="L70" s="6"/>
      <c r="M70" s="6"/>
    </row>
    <row r="71" spans="2:13" ht="24.6" customHeight="1" x14ac:dyDescent="0.15">
      <c r="B71" s="62" t="str">
        <f>IF($E$61="選択してください","利用したバイオマス・一般廃棄物",$E$61)&amp;"のCO2排出量"</f>
        <v>利用したバイオマス・一般廃棄物のCO2排出量</v>
      </c>
      <c r="C71" s="62"/>
      <c r="D71" s="62"/>
      <c r="E71" s="37">
        <f>$E$63*$E$65</f>
        <v>0</v>
      </c>
      <c r="F71" s="106" t="str">
        <f>"[kgCO2/"&amp;G63&amp;"]"</f>
        <v>[kgCO2/]</v>
      </c>
      <c r="G71" s="106"/>
      <c r="H71" s="69" t="s">
        <v>55</v>
      </c>
      <c r="I71" s="69"/>
      <c r="J71" s="134"/>
      <c r="K71" s="37">
        <f>K63*K65</f>
        <v>0</v>
      </c>
      <c r="L71" s="106" t="str">
        <f>"[kgCO2/"&amp;VLOOKUP($K$61,$Q$49:$U$56,5,FALSE)&amp;"]"</f>
        <v>[kgCO2/]</v>
      </c>
      <c r="M71" s="106"/>
    </row>
    <row r="72" spans="2:13" ht="3.6" customHeight="1" x14ac:dyDescent="0.15">
      <c r="B72" s="2"/>
      <c r="C72" s="22"/>
      <c r="D72" s="6"/>
      <c r="E72" s="6"/>
      <c r="F72" s="6"/>
      <c r="G72" s="6"/>
      <c r="H72" s="2"/>
      <c r="I72" s="6"/>
      <c r="J72" s="6"/>
      <c r="K72" s="6"/>
      <c r="L72" s="6"/>
      <c r="M72" s="6"/>
    </row>
    <row r="73" spans="2:13" ht="24.6" customHeight="1" x14ac:dyDescent="0.15">
      <c r="B73" s="62" t="str">
        <f>IF($E$61="選択してください","利用したバイオマス・一般廃棄物",$E$61)&amp;"のCO2排出原単位"</f>
        <v>利用したバイオマス・一般廃棄物のCO2排出原単位</v>
      </c>
      <c r="C73" s="62"/>
      <c r="D73" s="62"/>
      <c r="E73" s="42" t="str">
        <f>IF(ISERROR($E$71/$D$22),"",$E$71/$D$22)</f>
        <v/>
      </c>
      <c r="F73" s="106" t="s">
        <v>62</v>
      </c>
      <c r="G73" s="106"/>
      <c r="H73" s="69" t="s">
        <v>56</v>
      </c>
      <c r="I73" s="69"/>
      <c r="J73" s="134"/>
      <c r="K73" s="42">
        <f>IF(ISERROR($K$71/$D$22),0,$K$71/$D$22)</f>
        <v>0</v>
      </c>
      <c r="L73" s="130" t="s">
        <v>62</v>
      </c>
      <c r="M73" s="131"/>
    </row>
    <row r="74" spans="2:13" ht="12" customHeight="1" x14ac:dyDescent="0.15">
      <c r="B74" s="2"/>
      <c r="C74" s="2"/>
      <c r="D74" s="2"/>
      <c r="E74" s="2"/>
      <c r="F74" s="2"/>
      <c r="G74" s="2"/>
      <c r="H74" s="2"/>
      <c r="I74" s="2"/>
      <c r="J74" s="2"/>
      <c r="K74" s="2"/>
      <c r="L74" s="2"/>
      <c r="M74" s="2"/>
    </row>
    <row r="75" spans="2:13" ht="22.15" customHeight="1" x14ac:dyDescent="0.15">
      <c r="B75" s="2"/>
      <c r="C75" s="2"/>
      <c r="D75" s="2"/>
      <c r="E75" s="2"/>
      <c r="F75" s="2"/>
      <c r="G75" s="2"/>
      <c r="H75" s="125" t="s">
        <v>61</v>
      </c>
      <c r="I75" s="132"/>
      <c r="J75" s="133"/>
      <c r="K75" s="38">
        <f>$E$47-(IF(ISERROR($E$73+$K$73),0,($E$73+$K$73)))</f>
        <v>0</v>
      </c>
      <c r="L75" s="130" t="s">
        <v>62</v>
      </c>
      <c r="M75" s="131"/>
    </row>
    <row r="76" spans="2:13" ht="10.15" customHeight="1" x14ac:dyDescent="0.15">
      <c r="B76" s="2"/>
      <c r="C76" s="2"/>
      <c r="D76" s="2"/>
      <c r="E76" s="2"/>
      <c r="F76" s="2"/>
      <c r="G76" s="2"/>
      <c r="H76" s="2"/>
      <c r="I76" s="2"/>
      <c r="J76" s="2"/>
      <c r="K76" s="2"/>
      <c r="L76" s="2"/>
      <c r="M76" s="2"/>
    </row>
    <row r="77" spans="2:13" x14ac:dyDescent="0.15">
      <c r="B77" s="129" t="s">
        <v>6</v>
      </c>
      <c r="C77" s="129"/>
      <c r="D77" s="129"/>
      <c r="E77" s="129"/>
      <c r="F77" s="129"/>
      <c r="G77" s="129"/>
      <c r="H77" s="129"/>
      <c r="I77" s="129"/>
      <c r="J77" s="129"/>
      <c r="K77" s="129"/>
      <c r="L77" s="129"/>
      <c r="M77" s="129"/>
    </row>
    <row r="78" spans="2:13" ht="4.1500000000000004" customHeight="1" x14ac:dyDescent="0.15">
      <c r="B78" s="2"/>
      <c r="C78" s="2"/>
      <c r="D78" s="2"/>
      <c r="E78" s="2"/>
      <c r="F78" s="2"/>
      <c r="G78" s="2"/>
      <c r="H78" s="2"/>
      <c r="I78" s="2"/>
      <c r="J78" s="2"/>
      <c r="K78" s="2"/>
      <c r="L78" s="2"/>
      <c r="M78" s="2"/>
    </row>
    <row r="79" spans="2:13" ht="39.6" customHeight="1" x14ac:dyDescent="0.15">
      <c r="B79" s="110" t="s">
        <v>5</v>
      </c>
      <c r="C79" s="111"/>
      <c r="D79" s="148">
        <f>$K$75*$D$22</f>
        <v>0</v>
      </c>
      <c r="E79" s="148"/>
      <c r="F79" s="24" t="s">
        <v>83</v>
      </c>
      <c r="G79" s="145" t="s">
        <v>71</v>
      </c>
      <c r="H79" s="146"/>
      <c r="I79" s="110" t="s">
        <v>5</v>
      </c>
      <c r="J79" s="111"/>
      <c r="K79" s="147">
        <f>$K$75*$D$22/1000</f>
        <v>0</v>
      </c>
      <c r="L79" s="147"/>
      <c r="M79" s="24" t="s">
        <v>84</v>
      </c>
    </row>
    <row r="80" spans="2:13" ht="3.6" customHeight="1" x14ac:dyDescent="0.15">
      <c r="B80" s="21"/>
      <c r="C80" s="21"/>
      <c r="D80" s="21"/>
      <c r="E80" s="21"/>
      <c r="F80" s="21"/>
      <c r="G80" s="21"/>
      <c r="H80" s="21"/>
      <c r="I80" s="21"/>
      <c r="J80" s="21"/>
      <c r="K80" s="21"/>
      <c r="L80" s="21"/>
      <c r="M80" s="21"/>
    </row>
    <row r="81" spans="2:13" ht="39.6" customHeight="1" x14ac:dyDescent="0.15">
      <c r="B81" s="110" t="s">
        <v>79</v>
      </c>
      <c r="C81" s="111"/>
      <c r="D81" s="150">
        <f>$D$79*$D$26</f>
        <v>0</v>
      </c>
      <c r="E81" s="148"/>
      <c r="F81" s="24" t="s">
        <v>80</v>
      </c>
      <c r="G81" s="145" t="s">
        <v>81</v>
      </c>
      <c r="H81" s="146"/>
      <c r="I81" s="110" t="s">
        <v>79</v>
      </c>
      <c r="J81" s="111"/>
      <c r="K81" s="149">
        <f>$K$79*$D$26</f>
        <v>0</v>
      </c>
      <c r="L81" s="147"/>
      <c r="M81" s="24" t="s">
        <v>82</v>
      </c>
    </row>
    <row r="82" spans="2:13" ht="3.6" customHeight="1" x14ac:dyDescent="0.15">
      <c r="B82" s="21"/>
      <c r="C82" s="21"/>
      <c r="D82" s="21"/>
      <c r="E82" s="21"/>
      <c r="F82" s="21"/>
      <c r="G82" s="21"/>
      <c r="H82" s="21"/>
      <c r="I82" s="21"/>
      <c r="J82" s="21"/>
      <c r="K82" s="21"/>
      <c r="L82" s="21"/>
      <c r="M82" s="21"/>
    </row>
    <row r="83" spans="2:13" ht="13.15" customHeight="1" x14ac:dyDescent="0.15">
      <c r="B83" s="129" t="s">
        <v>73</v>
      </c>
      <c r="C83" s="129"/>
      <c r="D83" s="129"/>
      <c r="E83" s="129"/>
      <c r="F83" s="129"/>
      <c r="G83" s="129"/>
      <c r="H83" s="129"/>
      <c r="I83" s="129"/>
      <c r="J83" s="129"/>
      <c r="K83" s="129"/>
      <c r="L83" s="129"/>
      <c r="M83" s="129"/>
    </row>
    <row r="84" spans="2:13" ht="3.6" customHeight="1" x14ac:dyDescent="0.15">
      <c r="B84" s="21"/>
      <c r="C84" s="21"/>
      <c r="D84" s="21"/>
      <c r="E84" s="21"/>
      <c r="F84" s="21"/>
      <c r="G84" s="21"/>
      <c r="H84" s="21"/>
      <c r="I84" s="21"/>
      <c r="J84" s="2"/>
      <c r="K84" s="2"/>
      <c r="L84" s="2"/>
      <c r="M84" s="2"/>
    </row>
    <row r="85" spans="2:13" ht="3.6" customHeight="1" x14ac:dyDescent="0.15">
      <c r="B85" s="21"/>
      <c r="C85" s="21"/>
      <c r="D85" s="21"/>
      <c r="E85" s="21"/>
      <c r="F85" s="21"/>
      <c r="G85" s="21"/>
      <c r="H85" s="21"/>
      <c r="I85" s="21"/>
      <c r="J85" s="2"/>
      <c r="K85" s="2"/>
      <c r="L85" s="2"/>
      <c r="M85" s="2"/>
    </row>
    <row r="86" spans="2:13" ht="19.899999999999999" customHeight="1" x14ac:dyDescent="0.15">
      <c r="B86" s="62" t="s">
        <v>4</v>
      </c>
      <c r="C86" s="62"/>
      <c r="D86" s="62"/>
      <c r="E86" s="98"/>
      <c r="F86" s="35" t="str">
        <f>$D$26&amp;"年"</f>
        <v>0年</v>
      </c>
      <c r="G86" s="130" t="str">
        <f>$H$26</f>
        <v>選択してください</v>
      </c>
      <c r="H86" s="144"/>
      <c r="I86" s="131"/>
      <c r="J86" s="2"/>
      <c r="K86" s="2"/>
      <c r="L86" s="2"/>
      <c r="M86" s="2"/>
    </row>
    <row r="87" spans="2:13" ht="3.6" customHeight="1" x14ac:dyDescent="0.15">
      <c r="B87" s="21"/>
      <c r="C87" s="21"/>
      <c r="D87" s="21"/>
      <c r="E87" s="21"/>
      <c r="F87" s="21"/>
      <c r="G87" s="21"/>
      <c r="H87" s="21"/>
      <c r="I87" s="21"/>
      <c r="J87" s="2"/>
      <c r="K87" s="2"/>
      <c r="L87" s="2"/>
      <c r="M87" s="2"/>
    </row>
    <row r="88" spans="2:13" ht="34.5" customHeight="1" x14ac:dyDescent="0.15">
      <c r="B88" s="62" t="s">
        <v>135</v>
      </c>
      <c r="C88" s="62"/>
      <c r="D88" s="56">
        <f>$E$45</f>
        <v>0.438</v>
      </c>
      <c r="E88" s="2"/>
      <c r="F88" s="2"/>
      <c r="G88" s="2"/>
      <c r="H88" s="2"/>
      <c r="I88" s="2"/>
      <c r="J88" s="2"/>
      <c r="K88" s="2"/>
      <c r="L88" s="2"/>
      <c r="M88" s="2"/>
    </row>
    <row r="89" spans="2:13" ht="3" customHeight="1" x14ac:dyDescent="0.15">
      <c r="B89" s="21"/>
      <c r="C89" s="21"/>
      <c r="D89" s="21"/>
      <c r="E89" s="21"/>
      <c r="F89" s="21"/>
      <c r="G89" s="21"/>
      <c r="H89" s="21"/>
      <c r="I89" s="21"/>
      <c r="J89" s="2"/>
      <c r="K89" s="2"/>
      <c r="L89" s="2"/>
      <c r="M89" s="2"/>
    </row>
    <row r="90" spans="2:13" ht="34.5" customHeight="1" x14ac:dyDescent="0.15">
      <c r="B90" s="62" t="s">
        <v>85</v>
      </c>
      <c r="C90" s="62"/>
      <c r="D90" s="45">
        <f>$E$65</f>
        <v>0</v>
      </c>
      <c r="E90" s="55" t="s">
        <v>86</v>
      </c>
      <c r="F90" s="130" t="str">
        <f>IF($F$67=0,"",$F$67)</f>
        <v/>
      </c>
      <c r="G90" s="144"/>
      <c r="H90" s="144"/>
      <c r="I90" s="144"/>
      <c r="J90" s="144"/>
      <c r="K90" s="144"/>
      <c r="L90" s="144"/>
      <c r="M90" s="131"/>
    </row>
    <row r="91" spans="2:13" ht="19.899999999999999" customHeight="1" x14ac:dyDescent="0.15"/>
    <row r="92" spans="2:13" ht="19.899999999999999" customHeight="1" x14ac:dyDescent="0.15"/>
    <row r="93" spans="2:13" ht="19.899999999999999" customHeight="1" x14ac:dyDescent="0.15"/>
    <row r="94" spans="2:13" ht="19.899999999999999" customHeight="1" x14ac:dyDescent="0.15"/>
  </sheetData>
  <sheetProtection algorithmName="SHA-512" hashValue="E1dwd26AOh5zov29Uau1bfPA44JjgFN4HgSXdGFtrk8tdBETO1z/DQxF5UsgCYNsAATFh5pN5kqnzFL4mTtiGA==" saltValue="gIb7LGE1VHZztn6srp9Mew==" spinCount="100000" sheet="1" objects="1" scenarios="1" selectLockedCells="1"/>
  <mergeCells count="91">
    <mergeCell ref="B2:M2"/>
    <mergeCell ref="B4:M4"/>
    <mergeCell ref="B24:M24"/>
    <mergeCell ref="B26:C26"/>
    <mergeCell ref="D26:E26"/>
    <mergeCell ref="H26:I26"/>
    <mergeCell ref="B16:C17"/>
    <mergeCell ref="B11:M11"/>
    <mergeCell ref="B6:M7"/>
    <mergeCell ref="B22:C22"/>
    <mergeCell ref="C49:M50"/>
    <mergeCell ref="B90:C90"/>
    <mergeCell ref="F90:M90"/>
    <mergeCell ref="B86:E86"/>
    <mergeCell ref="G79:H79"/>
    <mergeCell ref="I79:J79"/>
    <mergeCell ref="K79:L79"/>
    <mergeCell ref="D79:E79"/>
    <mergeCell ref="K81:L81"/>
    <mergeCell ref="I81:J81"/>
    <mergeCell ref="D81:E81"/>
    <mergeCell ref="B88:C88"/>
    <mergeCell ref="B83:M83"/>
    <mergeCell ref="G86:I86"/>
    <mergeCell ref="G81:H81"/>
    <mergeCell ref="B79:C79"/>
    <mergeCell ref="F45:G45"/>
    <mergeCell ref="D9:M9"/>
    <mergeCell ref="F14:G14"/>
    <mergeCell ref="J16:M17"/>
    <mergeCell ref="B19:C20"/>
    <mergeCell ref="B38:C38"/>
    <mergeCell ref="B30:M30"/>
    <mergeCell ref="L75:M75"/>
    <mergeCell ref="L73:M73"/>
    <mergeCell ref="B71:D71"/>
    <mergeCell ref="F71:G71"/>
    <mergeCell ref="H75:J75"/>
    <mergeCell ref="L71:M71"/>
    <mergeCell ref="H73:J73"/>
    <mergeCell ref="H71:J71"/>
    <mergeCell ref="B73:D73"/>
    <mergeCell ref="F73:G73"/>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77:M77"/>
    <mergeCell ref="B69:M69"/>
    <mergeCell ref="H65:J65"/>
    <mergeCell ref="B67:E67"/>
    <mergeCell ref="F67:M67"/>
    <mergeCell ref="F43:G43"/>
    <mergeCell ref="B61:D61"/>
    <mergeCell ref="H63:J63"/>
    <mergeCell ref="B45:D45"/>
    <mergeCell ref="L63:M63"/>
    <mergeCell ref="F47:G47"/>
    <mergeCell ref="K61:M61"/>
    <mergeCell ref="F65:G65"/>
    <mergeCell ref="L65:M65"/>
    <mergeCell ref="B47:D47"/>
    <mergeCell ref="B65:D65"/>
    <mergeCell ref="B58:G59"/>
    <mergeCell ref="B56:D56"/>
    <mergeCell ref="B63:D63"/>
    <mergeCell ref="H56:M56"/>
    <mergeCell ref="E13:M13"/>
    <mergeCell ref="H61:J61"/>
    <mergeCell ref="H14:M14"/>
    <mergeCell ref="B43:D43"/>
    <mergeCell ref="D16:H17"/>
    <mergeCell ref="B55:M55"/>
    <mergeCell ref="G33:M34"/>
    <mergeCell ref="G36:M36"/>
    <mergeCell ref="B52:M53"/>
    <mergeCell ref="B49:B50"/>
    <mergeCell ref="G40:M41"/>
    <mergeCell ref="E61:F61"/>
    <mergeCell ref="B36:C36"/>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H26:I26" xr:uid="{00000000-0002-0000-0000-000001000000}">
      <formula1>"選択してください,法定耐用年数を記入,想定使用年数を記入"</formula1>
    </dataValidation>
    <dataValidation type="list" allowBlank="1" showInputMessage="1" showErrorMessage="1" sqref="D16:H17" xr:uid="{00000000-0002-0000-0000-000002000000}">
      <formula1>$Q$20:$Q$35</formula1>
    </dataValidation>
    <dataValidation type="list" allowBlank="1" showInputMessage="1" showErrorMessage="1" sqref="D33:D34" xr:uid="{00000000-0002-0000-0000-000003000000}">
      <formula1>"選択してください,年間設備利用率,年間発電電力量"</formula1>
    </dataValidation>
    <dataValidation type="list" allowBlank="1" showInputMessage="1" showErrorMessage="1" sqref="K61:M61" xr:uid="{00000000-0002-0000-0000-000004000000}">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48"/>
  <sheetViews>
    <sheetView zoomScaleNormal="100" zoomScaleSheetLayoutView="100" workbookViewId="0"/>
  </sheetViews>
  <sheetFormatPr defaultColWidth="0" defaultRowHeight="13.5" x14ac:dyDescent="0.15"/>
  <cols>
    <col min="1" max="1" width="2" customWidth="1"/>
    <col min="2" max="2" width="11.5" customWidth="1"/>
    <col min="3" max="3" width="26" customWidth="1"/>
    <col min="4" max="4" width="48.375" customWidth="1"/>
    <col min="5" max="5" width="52" customWidth="1"/>
    <col min="6" max="6" width="2" customWidth="1"/>
  </cols>
  <sheetData>
    <row r="1" spans="2:5" s="34" customFormat="1" x14ac:dyDescent="0.15"/>
    <row r="2" spans="2:5" s="34" customFormat="1" ht="17.25" x14ac:dyDescent="0.15">
      <c r="B2" s="164" t="s">
        <v>95</v>
      </c>
      <c r="C2" s="164"/>
      <c r="D2" s="164"/>
      <c r="E2" s="164"/>
    </row>
    <row r="3" spans="2:5" s="34" customFormat="1" x14ac:dyDescent="0.15"/>
    <row r="4" spans="2:5" x14ac:dyDescent="0.15">
      <c r="B4" s="33" t="s">
        <v>94</v>
      </c>
      <c r="C4" s="32" t="s">
        <v>93</v>
      </c>
      <c r="D4" s="32" t="s">
        <v>92</v>
      </c>
      <c r="E4" s="31" t="s">
        <v>91</v>
      </c>
    </row>
    <row r="5" spans="2:5" x14ac:dyDescent="0.15">
      <c r="B5" s="30">
        <v>42888</v>
      </c>
      <c r="C5" s="29" t="s">
        <v>90</v>
      </c>
      <c r="D5" s="28" t="s">
        <v>89</v>
      </c>
      <c r="E5" s="27" t="s">
        <v>88</v>
      </c>
    </row>
    <row r="6" spans="2:5" ht="27" x14ac:dyDescent="0.15">
      <c r="B6" s="50">
        <v>45387</v>
      </c>
      <c r="C6" s="51" t="s">
        <v>107</v>
      </c>
      <c r="D6" s="52" t="s">
        <v>108</v>
      </c>
      <c r="E6" s="53" t="s">
        <v>115</v>
      </c>
    </row>
    <row r="7" spans="2:5" ht="27" x14ac:dyDescent="0.15">
      <c r="B7" s="50">
        <v>45387</v>
      </c>
      <c r="C7" s="51" t="s">
        <v>106</v>
      </c>
      <c r="D7" s="52" t="s">
        <v>105</v>
      </c>
      <c r="E7" s="53" t="s">
        <v>116</v>
      </c>
    </row>
    <row r="8" spans="2:5" x14ac:dyDescent="0.15">
      <c r="B8" s="50">
        <v>45387</v>
      </c>
      <c r="C8" s="51" t="s">
        <v>109</v>
      </c>
      <c r="D8" s="52" t="s">
        <v>110</v>
      </c>
      <c r="E8" s="53" t="s">
        <v>117</v>
      </c>
    </row>
    <row r="9" spans="2:5" x14ac:dyDescent="0.15">
      <c r="B9" s="50">
        <v>45387</v>
      </c>
      <c r="C9" s="51" t="s">
        <v>118</v>
      </c>
      <c r="D9" s="52" t="s">
        <v>119</v>
      </c>
      <c r="E9" s="53" t="s">
        <v>120</v>
      </c>
    </row>
    <row r="10" spans="2:5" ht="40.5" x14ac:dyDescent="0.15">
      <c r="B10" s="50">
        <v>45387</v>
      </c>
      <c r="C10" s="51" t="s">
        <v>124</v>
      </c>
      <c r="D10" s="53" t="s">
        <v>126</v>
      </c>
      <c r="E10" s="52" t="s">
        <v>117</v>
      </c>
    </row>
    <row r="11" spans="2:5" ht="40.5" x14ac:dyDescent="0.15">
      <c r="B11" s="50">
        <v>45387</v>
      </c>
      <c r="C11" s="51" t="s">
        <v>125</v>
      </c>
      <c r="D11" s="53" t="s">
        <v>126</v>
      </c>
      <c r="E11" s="52" t="s">
        <v>117</v>
      </c>
    </row>
    <row r="12" spans="2:5" x14ac:dyDescent="0.15">
      <c r="B12" s="50">
        <v>45387</v>
      </c>
      <c r="C12" s="51" t="s">
        <v>128</v>
      </c>
      <c r="D12" s="53" t="s">
        <v>129</v>
      </c>
      <c r="E12" s="52" t="s">
        <v>117</v>
      </c>
    </row>
    <row r="13" spans="2:5" x14ac:dyDescent="0.15">
      <c r="B13" s="50">
        <v>45387</v>
      </c>
      <c r="C13" s="51" t="s">
        <v>130</v>
      </c>
      <c r="D13" s="53" t="s">
        <v>139</v>
      </c>
      <c r="E13" s="52" t="s">
        <v>117</v>
      </c>
    </row>
    <row r="14" spans="2:5" ht="27" x14ac:dyDescent="0.15">
      <c r="B14" s="50">
        <v>45387</v>
      </c>
      <c r="C14" s="51" t="s">
        <v>132</v>
      </c>
      <c r="D14" s="53" t="s">
        <v>133</v>
      </c>
      <c r="E14" s="52" t="s">
        <v>117</v>
      </c>
    </row>
    <row r="15" spans="2:5" x14ac:dyDescent="0.15">
      <c r="B15" s="50">
        <v>45387</v>
      </c>
      <c r="C15" s="51" t="s">
        <v>136</v>
      </c>
      <c r="D15" s="53" t="s">
        <v>140</v>
      </c>
      <c r="E15" s="52" t="s">
        <v>117</v>
      </c>
    </row>
    <row r="16" spans="2:5" x14ac:dyDescent="0.15">
      <c r="B16" s="50">
        <v>45387</v>
      </c>
      <c r="C16" s="51" t="s">
        <v>137</v>
      </c>
      <c r="D16" s="53" t="s">
        <v>138</v>
      </c>
      <c r="E16" s="52" t="s">
        <v>117</v>
      </c>
    </row>
    <row r="17" spans="2:5" x14ac:dyDescent="0.15">
      <c r="B17" s="58">
        <v>45673</v>
      </c>
      <c r="C17" s="59" t="s">
        <v>142</v>
      </c>
      <c r="D17" s="57" t="s">
        <v>141</v>
      </c>
      <c r="E17" s="57" t="s">
        <v>117</v>
      </c>
    </row>
    <row r="18" spans="2:5" x14ac:dyDescent="0.15">
      <c r="B18" s="58">
        <v>45673</v>
      </c>
      <c r="C18" s="59" t="s">
        <v>143</v>
      </c>
      <c r="D18" s="60" t="s">
        <v>110</v>
      </c>
      <c r="E18" s="57" t="s">
        <v>117</v>
      </c>
    </row>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sheetData>
  <sheetProtection algorithmName="SHA-512" hashValue="ga3C3TwrJT+6o3RZB8j15JAxh41qI+ZL/iV5VFCfdHPpMIHjKhIvflzxT9SonwsxV1chs/RqJvDasEudFm1lvQ==" saltValue="kLhEKJfGbIoswopl6Zc3/Q==" spinCount="100000" sheet="1" objects="1" scenarios="1" selectLockedCells="1"/>
  <mergeCells count="1">
    <mergeCell ref="B2:E2"/>
  </mergeCells>
  <phoneticPr fontId="6"/>
  <pageMargins left="0.7" right="0.7" top="0.75" bottom="0.75" header="0.3" footer="0.3"/>
  <pageSetup paperSize="9" scale="66"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afda87a-6b77-41d1-b0dd-20c8b13da965" xsi:nil="true"/>
    <_x30b3__x30e1__x30f3__x30c8_ xmlns="9f6a54fe-35f4-485c-a320-6061ea835db7" xsi:nil="true"/>
    <lcf76f155ced4ddcb4097134ff3c332f xmlns="9f6a54fe-35f4-485c-a320-6061ea835d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F345DC3-2757-4E03-B100-AD206F35DEAB}"/>
</file>

<file path=customXml/itemProps2.xml><?xml version="1.0" encoding="utf-8"?>
<ds:datastoreItem xmlns:ds="http://schemas.openxmlformats.org/officeDocument/2006/customXml" ds:itemID="{47AFEF6C-5C97-4412-B502-E673E549C4B1}"/>
</file>

<file path=customXml/itemProps3.xml><?xml version="1.0" encoding="utf-8"?>
<ds:datastoreItem xmlns:ds="http://schemas.openxmlformats.org/officeDocument/2006/customXml" ds:itemID="{67D99A5F-437A-4158-B2E3-BB61C2445807}"/>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再エネ発電</vt:lpstr>
      <vt:lpstr>更新履歴</vt:lpstr>
      <vt:lpstr>再エネ発電!Print_Area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2025-04-01T02:18:11Z</dcterms:created>
  <dcterms:modified xsi:type="dcterms:W3CDTF">2025-04-01T02:18:11Z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y fmtid="{D5CDD505-2E9C-101B-9397-08002B2CF9AE}" pid="9" name="ContentTypeId">
    <vt:lpwstr>0x0101003E58890B5ED56C46BB6F2181350E464A</vt:lpwstr>
  </property>
</Properties>
</file>